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pqld.sharepoint.com/sites/RDMW-North-WaterManagementUse-WaterResourceAssessment/Shared Documents/Water Resource Assessment/Water Sharing Rules (AEs, limitations etc.)/Pioneer Valley/2023-2024/Final Documents/"/>
    </mc:Choice>
  </mc:AlternateContent>
  <xr:revisionPtr revIDLastSave="2" documentId="8_{D4D7ED77-DC40-47EA-A78C-D55ED0AD2F27}" xr6:coauthVersionLast="47" xr6:coauthVersionMax="47" xr10:uidLastSave="{8D4E8B2E-2FEF-4BE4-ABA0-C6FDF11B52B4}"/>
  <bookViews>
    <workbookView xWindow="-110" yWindow="-110" windowWidth="19420" windowHeight="10420" xr2:uid="{00000000-000D-0000-FFFF-FFFF00000000}"/>
  </bookViews>
  <sheets>
    <sheet name="AEs" sheetId="3" r:id="rId1"/>
  </sheets>
  <definedNames>
    <definedName name="Ans">#REF!</definedName>
    <definedName name="Read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3" l="1"/>
  <c r="R6" i="3"/>
  <c r="S5" i="3" l="1"/>
  <c r="I6" i="3" l="1"/>
  <c r="J6" i="3" s="1"/>
  <c r="I5" i="3"/>
  <c r="J5" i="3" s="1"/>
  <c r="K5" i="3" l="1"/>
  <c r="T5" i="3" s="1"/>
</calcChain>
</file>

<file path=xl/sharedStrings.xml><?xml version="1.0" encoding="utf-8"?>
<sst xmlns="http://schemas.openxmlformats.org/spreadsheetml/2006/main" count="26" uniqueCount="25">
  <si>
    <t>Bore Registered Number</t>
  </si>
  <si>
    <t>Reading Date</t>
  </si>
  <si>
    <t>Current Water Level (m AHD)</t>
  </si>
  <si>
    <t>Percent of range per bore (%)</t>
  </si>
  <si>
    <t>SWI bores for zone
Primary Adjustment  &lt; 12 months 15% reduction, &gt;12 months 30% reduction</t>
  </si>
  <si>
    <t>SWI bores for zone Secondary adjustment - &lt; 12 months 10% reduction, &gt;12 months 20% reduction</t>
  </si>
  <si>
    <t>Threshold Reading (EC)</t>
  </si>
  <si>
    <t>EC Reading (Red shade if more than threshold reading)</t>
  </si>
  <si>
    <t>Adjustment (if applicable)</t>
  </si>
  <si>
    <t>Y</t>
  </si>
  <si>
    <t>DM</t>
  </si>
  <si>
    <t>MR</t>
  </si>
  <si>
    <t xml:space="preserve">Announced Entitlement Decision Bores </t>
  </si>
  <si>
    <t>100% AE factor 
Reference Level
(m AHD)</t>
  </si>
  <si>
    <t>0% AE factor 
Reference Level
(m AHD)</t>
  </si>
  <si>
    <t>Elevation at Top of Casing (m AHD)</t>
  </si>
  <si>
    <t>Daily Mean (DM) or Manual Reading (MR)</t>
  </si>
  <si>
    <t>Water Level below top of casing (m)</t>
  </si>
  <si>
    <t>Pre-adjusted Average Announced Entitlement (%)</t>
  </si>
  <si>
    <t>EC Reading Date</t>
  </si>
  <si>
    <t>More than 12 months (N/Y)</t>
  </si>
  <si>
    <t>Reduction (%)</t>
  </si>
  <si>
    <t>Average Announced Entitlement (%)</t>
  </si>
  <si>
    <t>Zone 17A and 17S</t>
  </si>
  <si>
    <t>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</si>
</sst>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9" fontId="0" fillId="0" borderId="1" xfId="0" applyNumberFormat="1" applyBorder="1"/>
    <xf numFmtId="9" fontId="0" fillId="0" borderId="1" xfId="0" applyNumberFormat="1" applyBorder="1" applyAlignment="1">
      <alignment horizontal="right" vertic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tabSelected="1" topLeftCell="D4" zoomScale="80" zoomScaleNormal="80" workbookViewId="0">
      <selection activeCell="D12" sqref="D12"/>
    </sheetView>
  </sheetViews>
  <sheetFormatPr defaultRowHeight="14.5" x14ac:dyDescent="0.35"/>
  <cols>
    <col min="1" max="1" width="16.453125" style="1" bestFit="1" customWidth="1"/>
    <col min="2" max="2" width="16.453125" customWidth="1"/>
    <col min="3" max="3" width="10.81640625" customWidth="1"/>
    <col min="4" max="4" width="17.26953125" customWidth="1"/>
    <col min="5" max="5" width="10.453125" customWidth="1"/>
    <col min="6" max="6" width="13.7265625" customWidth="1"/>
    <col min="7" max="7" width="10.7265625" bestFit="1" customWidth="1"/>
    <col min="8" max="8" width="12.1796875" customWidth="1"/>
    <col min="9" max="9" width="14.26953125" customWidth="1"/>
    <col min="10" max="10" width="18" customWidth="1"/>
    <col min="11" max="11" width="14.26953125" customWidth="1"/>
    <col min="12" max="12" width="13.453125" customWidth="1"/>
    <col min="13" max="13" width="12.453125" customWidth="1"/>
    <col min="14" max="14" width="14.54296875" customWidth="1"/>
    <col min="15" max="15" width="13.453125" customWidth="1"/>
    <col min="16" max="16" width="12.7265625" customWidth="1"/>
    <col min="17" max="17" width="12.54296875" customWidth="1"/>
    <col min="18" max="18" width="13.1796875" customWidth="1"/>
    <col min="19" max="19" width="11.1796875" customWidth="1"/>
    <col min="20" max="20" width="11.81640625" customWidth="1"/>
  </cols>
  <sheetData>
    <row r="1" spans="1:20" x14ac:dyDescent="0.35">
      <c r="A1" s="15" t="s">
        <v>12</v>
      </c>
      <c r="B1" s="15"/>
      <c r="C1" s="15"/>
      <c r="D1" s="15"/>
      <c r="E1" s="3"/>
      <c r="F1" s="3"/>
    </row>
    <row r="2" spans="1:20" ht="14.25" customHeight="1" x14ac:dyDescent="0.35">
      <c r="A2" s="3"/>
      <c r="B2" s="3"/>
      <c r="C2" s="3"/>
      <c r="D2" s="3"/>
      <c r="E2" s="3"/>
      <c r="F2" s="3"/>
    </row>
    <row r="3" spans="1:20" hidden="1" x14ac:dyDescent="0.35">
      <c r="L3" s="13"/>
      <c r="M3" s="13"/>
      <c r="N3" s="13"/>
      <c r="O3" s="13"/>
      <c r="P3" s="13"/>
      <c r="Q3" s="13"/>
      <c r="R3" s="13"/>
      <c r="S3" s="13"/>
    </row>
    <row r="4" spans="1:20" s="21" customFormat="1" ht="125.5" customHeight="1" x14ac:dyDescent="0.35">
      <c r="A4" s="16" t="s">
        <v>24</v>
      </c>
      <c r="B4" s="17" t="s">
        <v>0</v>
      </c>
      <c r="C4" s="17" t="s">
        <v>13</v>
      </c>
      <c r="D4" s="17" t="s">
        <v>14</v>
      </c>
      <c r="E4" s="17" t="s">
        <v>15</v>
      </c>
      <c r="F4" s="18" t="s">
        <v>16</v>
      </c>
      <c r="G4" s="19" t="s">
        <v>1</v>
      </c>
      <c r="H4" s="19" t="s">
        <v>17</v>
      </c>
      <c r="I4" s="17" t="s">
        <v>2</v>
      </c>
      <c r="J4" s="20" t="s">
        <v>3</v>
      </c>
      <c r="K4" s="20" t="s">
        <v>18</v>
      </c>
      <c r="L4" s="20" t="s">
        <v>4</v>
      </c>
      <c r="M4" s="20" t="s">
        <v>5</v>
      </c>
      <c r="N4" s="20" t="s">
        <v>6</v>
      </c>
      <c r="O4" s="18" t="s">
        <v>7</v>
      </c>
      <c r="P4" s="18" t="s">
        <v>19</v>
      </c>
      <c r="Q4" s="18" t="s">
        <v>20</v>
      </c>
      <c r="R4" s="20" t="s">
        <v>8</v>
      </c>
      <c r="S4" s="20" t="s">
        <v>21</v>
      </c>
      <c r="T4" s="20" t="s">
        <v>22</v>
      </c>
    </row>
    <row r="5" spans="1:20" x14ac:dyDescent="0.35">
      <c r="A5" s="9" t="s">
        <v>23</v>
      </c>
      <c r="B5" s="2">
        <v>12600271</v>
      </c>
      <c r="C5" s="2">
        <v>5.5</v>
      </c>
      <c r="D5" s="2">
        <v>5</v>
      </c>
      <c r="E5" s="2">
        <v>13.33</v>
      </c>
      <c r="F5" s="6" t="s">
        <v>10</v>
      </c>
      <c r="G5" s="7">
        <v>45077</v>
      </c>
      <c r="H5" s="6">
        <v>6.7</v>
      </c>
      <c r="I5" s="2">
        <f>E5-H5</f>
        <v>6.63</v>
      </c>
      <c r="J5" s="5">
        <f>IF(0&lt;(+I5-D5)/(C5-D5)&lt;1,(+I5-D5)/(C5-D5),IF((+I5-D5)/(C5-D5)&gt;1,1,IF(((+I5-D5)/(C5-D5))&lt;0,0,(+I5-D5)/(C5-D5))))</f>
        <v>1</v>
      </c>
      <c r="K5" s="10">
        <f>CEILING(AVERAGE(J5:J6),0.05)</f>
        <v>0.8</v>
      </c>
      <c r="L5" s="2">
        <v>12600271</v>
      </c>
      <c r="M5" s="2"/>
      <c r="N5" s="2">
        <v>1500</v>
      </c>
      <c r="O5" s="8">
        <v>2020</v>
      </c>
      <c r="P5" s="7">
        <v>45077</v>
      </c>
      <c r="Q5" s="6" t="s">
        <v>9</v>
      </c>
      <c r="R5" s="4">
        <f>IF(N5&gt;O5,0,IF(Q5="Y",0.3,0.15))</f>
        <v>0.3</v>
      </c>
      <c r="S5" s="14">
        <f>LARGE(R5:R6,1)</f>
        <v>0.3</v>
      </c>
      <c r="T5" s="12">
        <f>IF(K5-S5&lt;0,0,K5-S5)</f>
        <v>0.5</v>
      </c>
    </row>
    <row r="6" spans="1:20" x14ac:dyDescent="0.35">
      <c r="A6" s="9"/>
      <c r="B6" s="2">
        <v>12600286</v>
      </c>
      <c r="C6" s="2">
        <v>7</v>
      </c>
      <c r="D6" s="2">
        <v>6</v>
      </c>
      <c r="E6" s="2">
        <v>13.94</v>
      </c>
      <c r="F6" s="6" t="s">
        <v>11</v>
      </c>
      <c r="G6" s="7">
        <v>45076</v>
      </c>
      <c r="H6" s="6">
        <v>7.41</v>
      </c>
      <c r="I6" s="2">
        <f>E6-H6</f>
        <v>6.5299999999999994</v>
      </c>
      <c r="J6" s="5">
        <f>IF(0&lt;(+I6-D6)/(C6-D6)&lt;1,(+I6-D6)/(C6-D6),IF((+I6-D6)/(C6-D6)&gt;1,1,IF(((+I6-D6)/(C6-D6))&lt;0,0,(+I6-D6)/(C6-D6))))</f>
        <v>0.52999999999999936</v>
      </c>
      <c r="K6" s="11"/>
      <c r="L6" s="2">
        <v>12600286</v>
      </c>
      <c r="M6" s="2"/>
      <c r="N6" s="2">
        <v>1350</v>
      </c>
      <c r="O6" s="8">
        <v>1381</v>
      </c>
      <c r="P6" s="7">
        <v>45076</v>
      </c>
      <c r="Q6" s="6" t="s">
        <v>9</v>
      </c>
      <c r="R6" s="4">
        <f>IF(N6&gt;O6,0,IF(Q6="Y",0.3,0.15))</f>
        <v>0.3</v>
      </c>
      <c r="S6" s="14"/>
      <c r="T6" s="9"/>
    </row>
  </sheetData>
  <mergeCells count="6">
    <mergeCell ref="A5:A6"/>
    <mergeCell ref="K5:K6"/>
    <mergeCell ref="S5:S6"/>
    <mergeCell ref="T5:T6"/>
    <mergeCell ref="A1:D1"/>
    <mergeCell ref="L3:S3"/>
  </mergeCells>
  <conditionalFormatting sqref="O5">
    <cfRule type="cellIs" dxfId="1" priority="10" operator="greaterThan">
      <formula>$N$5</formula>
    </cfRule>
  </conditionalFormatting>
  <conditionalFormatting sqref="O6">
    <cfRule type="cellIs" dxfId="0" priority="9" operator="greaterThan">
      <formula>1350</formula>
    </cfRule>
  </conditionalFormatting>
  <dataValidations count="2">
    <dataValidation type="list" allowBlank="1" showInputMessage="1" showErrorMessage="1" sqref="Q5:Q6" xr:uid="{00000000-0002-0000-0200-000000000000}">
      <formula1>Ans</formula1>
    </dataValidation>
    <dataValidation type="list" allowBlank="1" showInputMessage="1" showErrorMessage="1" sqref="F5:F6" xr:uid="{00000000-0002-0000-0200-000001000000}">
      <formula1>Reading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161eb5-2051-4e9b-8554-4de790c0be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F70B8AAADB6442B677F1CE6DCA7AD5" ma:contentTypeVersion="12" ma:contentTypeDescription="Create a new document." ma:contentTypeScope="" ma:versionID="1fed5c873410cc1edaa6782359560139">
  <xsd:schema xmlns:xsd="http://www.w3.org/2001/XMLSchema" xmlns:xs="http://www.w3.org/2001/XMLSchema" xmlns:p="http://schemas.microsoft.com/office/2006/metadata/properties" xmlns:ns2="b0161eb5-2051-4e9b-8554-4de790c0bedc" xmlns:ns3="24e70482-4cac-41d4-b49a-f36dd5a0bfb8" targetNamespace="http://schemas.microsoft.com/office/2006/metadata/properties" ma:root="true" ma:fieldsID="445d017d5c9b2b0d937f623c044b8f15" ns2:_="" ns3:_="">
    <xsd:import namespace="b0161eb5-2051-4e9b-8554-4de790c0bedc"/>
    <xsd:import namespace="24e70482-4cac-41d4-b49a-f36dd5a0bf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61eb5-2051-4e9b-8554-4de790c0b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ce70b5f-7cdc-4e64-9a67-dcab2ee1b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70482-4cac-41d4-b49a-f36dd5a0bfb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40698-7FEF-4672-BA3D-3DEA51CF775A}">
  <ds:schemaRefs>
    <ds:schemaRef ds:uri="http://www.w3.org/XML/1998/namespace"/>
    <ds:schemaRef ds:uri="b0161eb5-2051-4e9b-8554-4de790c0bedc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4e70482-4cac-41d4-b49a-f36dd5a0bfb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3E977E-A2AF-49F2-BE5D-9F599653E9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E4182-D607-4509-B3EA-34F50DD05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161eb5-2051-4e9b-8554-4de790c0bedc"/>
    <ds:schemaRef ds:uri="24e70482-4cac-41d4-b49a-f36dd5a0b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AEs</vt:lpstr>
    </vt:vector>
  </TitlesOfParts>
  <Manager/>
  <Company>DERM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GUARIN Alyx</dc:creator>
  <cp:keywords/>
  <dc:description/>
  <cp:lastModifiedBy>Adam Chappell</cp:lastModifiedBy>
  <cp:revision/>
  <cp:lastPrinted>2023-06-14T05:10:38Z</cp:lastPrinted>
  <dcterms:created xsi:type="dcterms:W3CDTF">2015-04-09T23:34:13Z</dcterms:created>
  <dcterms:modified xsi:type="dcterms:W3CDTF">2023-06-19T01:14:50Z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20230619105812116</vt:lpwstr>
  </property>
  <property fmtid="{D5CDD505-2E9C-101B-9397-08002B2CF9AE}" pid="3" name="ContentTypeId">
    <vt:lpwstr>0x010100EAF70B8AAADB6442B677F1CE6DCA7AD5</vt:lpwstr>
  </property>
  <property fmtid="{D5CDD505-2E9C-101B-9397-08002B2CF9AE}" pid="4" name="MediaServiceImageTags">
    <vt:lpwstr/>
  </property>
</Properties>
</file>